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696" windowHeight="6540" activeTab="3"/>
  </bookViews>
  <sheets>
    <sheet name="PL" sheetId="1" r:id="rId1"/>
    <sheet name="BS" sheetId="2" r:id="rId2"/>
    <sheet name="CF" sheetId="3" r:id="rId3"/>
    <sheet name="Equity" sheetId="4" r:id="rId4"/>
    <sheet name="Sheet4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<sst xmlns="http://schemas.openxmlformats.org/spreadsheetml/2006/main" count="120" uniqueCount="97">
  <si>
    <t>JUAN KUANG (M) INDUSTRIAL BERHAD (Co. No. 73170-V)</t>
  </si>
  <si>
    <t>Condensed Consolidated Income Statements</t>
  </si>
  <si>
    <t>For the period ended 31 July 2005</t>
  </si>
  <si>
    <t>6 months ended 31 July</t>
  </si>
  <si>
    <t>RM'000</t>
  </si>
  <si>
    <t>Revenue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</si>
  <si>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</si>
  <si>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</si>
  <si>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</si>
  <si>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</si>
  <si>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</si>
  <si>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before tax</t>
  </si>
  <si>
    <t>Taxation</t>
  </si>
  <si>
    <t>Profit/(Loss) after tax</t>
  </si>
  <si>
    <t>Minority interests</t>
  </si>
  <si>
    <t>Net profit/(loss) for the period</t>
  </si>
  <si>
    <t>EPS - Basic (sen)</t>
  </si>
  <si>
    <t>Condensed Consolidated Balance Sheets</t>
  </si>
  <si>
    <t>As at 31 July 2005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</si>
  <si>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</si>
  <si>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</si>
  <si>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</si>
  <si>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</si>
  <si>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</si>
  <si>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</si>
  <si>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</si>
  <si>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</si>
  <si>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</si>
  <si>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</si>
  <si>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</si>
  <si>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</si>
  <si>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</si>
  <si>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</si>
  <si>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</si>
  <si>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</si>
  <si>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</si>
  <si>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</si>
  <si>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>Provision for liqudated damages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</si>
  <si>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</si>
  <si>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</si>
  <si>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</si>
  <si>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</si>
  <si>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</si>
  <si>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</si>
  <si>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</si>
  <si>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Cash Flow Statements</t>
  </si>
  <si>
    <t>for the 6 months ended 31 July 2005</t>
  </si>
  <si>
    <t>quarter</t>
  </si>
  <si>
    <t>31-07-05</t>
  </si>
  <si>
    <t>31-07-04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</si>
  <si>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</si>
  <si>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</si>
  <si>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</si>
  <si>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</si>
  <si>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</si>
  <si>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</si>
  <si>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</si>
  <si>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</si>
  <si>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</si>
  <si>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</si>
  <si>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</si>
  <si>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</si>
  <si>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refund / (paid)</t>
  </si>
  <si>
    <t>Net cash generated from / (used in) operating activities</t>
  </si>
  <si>
    <t>Investing Activities</t>
  </si>
  <si>
    <t>Purchase of property, plant and equipment</t>
  </si>
  <si>
    <t>Proceeds on disposal of property, plant and equipment</t>
  </si>
  <si>
    <t>Interest received</t>
  </si>
  <si>
    <t>Financing Activities</t>
  </si>
  <si>
    <t>Interest paid</t>
  </si>
  <si>
    <t>Proceeds from issuance of shares</t>
  </si>
  <si>
    <t>Dividend paid to minority shareholders</t>
  </si>
  <si>
    <t>Drawdown / (repayment) of term loan</t>
  </si>
  <si>
    <t>Drawdown / (repayment) of bank borrowings</t>
  </si>
  <si>
    <t>Net increase / (decrease) in cash and cash equivalents</t>
  </si>
  <si>
    <t>Cash and cash equivalents at 1 February 2005</t>
  </si>
  <si>
    <t>Condensed Consolidated Statements of Changes in Equity</t>
  </si>
  <si>
    <t>Share Premium</t>
  </si>
  <si>
    <t>Revaluation Reserve</t>
  </si>
  <si>
    <t>Capital Reserve</t>
  </si>
  <si>
    <t>Exchange Reserve</t>
  </si>
  <si>
    <t>Total</t>
  </si>
  <si>
    <t>(RM'000)</t>
  </si>
  <si>
    <t>6 months quarter ended 31 July 2005</t>
  </si>
  <si>
    <t>Balance at 1 February 2005</t>
  </si>
  <si>
    <t>Issuance of shares</t>
  </si>
  <si>
    <t>Currency translation differences</t>
  </si>
  <si>
    <t>Realise of Revaluation Reserve</t>
  </si>
  <si>
    <t>Net Profit for the period</t>
  </si>
  <si>
    <t>Balance at 31 July 2005</t>
  </si>
  <si>
    <t>Balance at 1 February 2004</t>
  </si>
  <si>
    <t>Realised of Revaluation Reserve</t>
  </si>
  <si>
    <t>Cash and cash equivalents at 31 July 2005</t>
  </si>
  <si>
    <t>3 months ended 31 July</t>
  </si>
  <si>
    <t>Balance at 31 July 2004</t>
  </si>
  <si>
    <t>6 months quarter ended 31 July 2004</t>
  </si>
  <si>
    <t>Accumulated Profit/(Losses)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</si>
</sst>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yy"/>
    <numFmt numFmtId="166" formatCode="dd/mmm/yyyy"/>
    <numFmt numFmtId="167" formatCode="_(* #,##0.00000_);_(* \(#,##0.00000\);_(* &quot;-&quot;??_);_(@_)"/>
    <numFmt numFmtId="168" formatCode="_(* #,##0.000_);_(* \(#,##0.000\);_(* &quot;-&quot;??_);_(@_)"/>
    <numFmt numFmtId="169" formatCode="#,##0.000_);[Red]\(#,##0.000\)"/>
    <numFmt numFmtId="170" formatCode="_(* #,##0.000000000_);_(* \(#,##0.000000000\);_(* &quot;-&quot;??_);_(@_)"/>
    <numFmt numFmtId="171" formatCode="_(* #,##0.000_);_(* \(#,##0.000\);_(* &quot;-&quot;???_);_(@_)"/>
  </numFmts>
  <fonts count="13"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4" xfId="15" applyFont="1" applyBorder="1" applyAlignment="1">
      <alignment/>
    </xf>
    <xf numFmtId="43" fontId="5" fillId="0" borderId="4" xfId="15" applyFont="1" applyBorder="1" applyAlignment="1">
      <alignment/>
    </xf>
    <xf numFmtId="43" fontId="1" fillId="0" borderId="0" xfId="15" applyFont="1" applyBorder="1" applyAlignment="1">
      <alignment/>
    </xf>
    <xf numFmtId="43" fontId="5" fillId="0" borderId="0" xfId="15" applyFont="1" applyBorder="1" applyAlignment="1">
      <alignment/>
    </xf>
    <xf numFmtId="164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3" xfId="15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3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5" fillId="0" borderId="0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1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7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41" fontId="1" fillId="0" borderId="8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9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4" fontId="9" fillId="0" borderId="0" xfId="15" applyNumberFormat="1" applyFont="1" applyAlignment="1">
      <alignment/>
    </xf>
    <xf numFmtId="41" fontId="9" fillId="0" borderId="0" xfId="15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8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 horizontal="center"/>
    </xf>
    <xf numFmtId="164" fontId="4" fillId="0" borderId="9" xfId="15" applyNumberFormat="1" applyFont="1" applyBorder="1" applyAlignment="1">
      <alignment horizontal="center"/>
    </xf>
    <xf numFmtId="164" fontId="4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8</xdr:col>
      <xdr:colOff>19050</xdr:colOff>
      <xdr:row>38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981700"/>
          <a:ext cx="5619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5</xdr:col>
      <xdr:colOff>771525</xdr:colOff>
      <xdr:row>52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086725"/>
          <a:ext cx="5334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38100</xdr:rowOff>
    </xdr:from>
    <xdr:to>
      <xdr:col>5</xdr:col>
      <xdr:colOff>0</xdr:colOff>
      <xdr:row>49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762875"/>
          <a:ext cx="6057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9</xdr:col>
      <xdr:colOff>0</xdr:colOff>
      <xdr:row>32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962525"/>
          <a:ext cx="8315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Statements of Changes in Equity should be read in conjunction with the Annual Financial Report for the year ended 31st January 2005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H8JG52D\jkconsol-2005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 PL"/>
      <sheetName val="Cond BS"/>
      <sheetName val="cf"/>
      <sheetName val="cf work"/>
      <sheetName val="equity"/>
      <sheetName val="det equity"/>
      <sheetName val="Fully diluted"/>
      <sheetName val="EPS"/>
      <sheetName val="pl"/>
      <sheetName val="adj"/>
      <sheetName val="Sheet1"/>
      <sheetName val="P&amp;L"/>
      <sheetName val="bs"/>
      <sheetName val="B. Sheet"/>
      <sheetName val="notes"/>
      <sheetName val="working"/>
      <sheetName val="seg"/>
      <sheetName val="segYTD"/>
      <sheetName val="je"/>
      <sheetName val="Proof of MI"/>
      <sheetName val="Proof of RE"/>
      <sheetName val="FJK"/>
      <sheetName val="op bal"/>
      <sheetName val="reserve"/>
      <sheetName val="cnx"/>
      <sheetName val="goodwill"/>
      <sheetName val="segOct"/>
      <sheetName val="inter SP"/>
      <sheetName val="seg Apr"/>
      <sheetName val="Announcement"/>
      <sheetName val="disposal"/>
      <sheetName val="FA"/>
      <sheetName val="summary"/>
      <sheetName val="Announcement note"/>
    </sheetNames>
    <sheetDataSet>
      <sheetData sheetId="1">
        <row r="24">
          <cell r="D24">
            <v>28466</v>
          </cell>
          <cell r="F24">
            <v>25419</v>
          </cell>
        </row>
        <row r="25">
          <cell r="D25">
            <v>54512</v>
          </cell>
          <cell r="F25">
            <v>35555</v>
          </cell>
        </row>
        <row r="26">
          <cell r="G26">
            <v>-41</v>
          </cell>
        </row>
        <row r="31">
          <cell r="D31">
            <v>28187</v>
          </cell>
          <cell r="F31">
            <v>18020</v>
          </cell>
        </row>
        <row r="32">
          <cell r="D32">
            <v>10981</v>
          </cell>
          <cell r="F32">
            <v>8579</v>
          </cell>
        </row>
        <row r="34">
          <cell r="G34">
            <v>-1538</v>
          </cell>
        </row>
        <row r="47">
          <cell r="D47">
            <v>3017</v>
          </cell>
          <cell r="F47">
            <v>3017</v>
          </cell>
        </row>
      </sheetData>
      <sheetData sheetId="2">
        <row r="4">
          <cell r="A4" t="str">
            <v>for the 6 months ended 31 July 2005</v>
          </cell>
        </row>
      </sheetData>
      <sheetData sheetId="5">
        <row r="13">
          <cell r="D13">
            <v>53020</v>
          </cell>
          <cell r="E13">
            <v>3704</v>
          </cell>
          <cell r="F13">
            <v>377</v>
          </cell>
          <cell r="G13">
            <v>353</v>
          </cell>
          <cell r="H13">
            <v>512</v>
          </cell>
          <cell r="I13">
            <v>-16356</v>
          </cell>
        </row>
        <row r="23">
          <cell r="D23">
            <v>53020</v>
          </cell>
          <cell r="E23">
            <v>3704</v>
          </cell>
          <cell r="F23">
            <v>377</v>
          </cell>
          <cell r="G23">
            <v>464</v>
          </cell>
          <cell r="H23">
            <v>515</v>
          </cell>
          <cell r="I23">
            <v>-996.9</v>
          </cell>
        </row>
        <row r="27">
          <cell r="H27">
            <v>-21</v>
          </cell>
        </row>
        <row r="29">
          <cell r="I29">
            <v>4970</v>
          </cell>
        </row>
        <row r="30">
          <cell r="F30">
            <v>-8</v>
          </cell>
        </row>
        <row r="31">
          <cell r="F31">
            <v>0</v>
          </cell>
        </row>
      </sheetData>
      <sheetData sheetId="7">
        <row r="18">
          <cell r="G18">
            <v>6.11</v>
          </cell>
        </row>
        <row r="20">
          <cell r="G20">
            <v>9.36</v>
          </cell>
        </row>
      </sheetData>
      <sheetData sheetId="11">
        <row r="7">
          <cell r="Y7">
            <v>103730.52526</v>
          </cell>
          <cell r="AA7">
            <v>57813.05626</v>
          </cell>
        </row>
        <row r="11">
          <cell r="Y11">
            <v>-70505.66806000001</v>
          </cell>
          <cell r="AA11">
            <v>-38656.92006000001</v>
          </cell>
        </row>
        <row r="12">
          <cell r="Y12">
            <v>-9923.1757</v>
          </cell>
          <cell r="AA12">
            <v>-5548.3417</v>
          </cell>
        </row>
        <row r="13">
          <cell r="Y13">
            <v>0</v>
          </cell>
          <cell r="AA13">
            <v>0</v>
          </cell>
        </row>
        <row r="14">
          <cell r="AA14">
            <v>0</v>
          </cell>
        </row>
        <row r="22">
          <cell r="Y22">
            <v>0</v>
          </cell>
        </row>
        <row r="23">
          <cell r="Y23">
            <v>0</v>
          </cell>
        </row>
        <row r="27">
          <cell r="Y27">
            <v>-5.516</v>
          </cell>
          <cell r="AA27">
            <v>-8.0487</v>
          </cell>
        </row>
        <row r="28">
          <cell r="Y28">
            <v>153.53275999999994</v>
          </cell>
        </row>
        <row r="30">
          <cell r="Y30">
            <v>1437.2604599999995</v>
          </cell>
          <cell r="AA30">
            <v>782.2332599999995</v>
          </cell>
        </row>
        <row r="41">
          <cell r="Y41">
            <v>11681.551479999998</v>
          </cell>
          <cell r="AA41">
            <v>6904.954279999998</v>
          </cell>
        </row>
        <row r="45">
          <cell r="Y45">
            <v>290.2763</v>
          </cell>
          <cell r="AA45">
            <v>201.90429999999998</v>
          </cell>
        </row>
        <row r="46">
          <cell r="Y46">
            <v>248.228</v>
          </cell>
          <cell r="AA46">
            <v>126.242</v>
          </cell>
        </row>
        <row r="47">
          <cell r="Y47">
            <v>48.018</v>
          </cell>
          <cell r="AA47">
            <v>24.273</v>
          </cell>
        </row>
        <row r="50">
          <cell r="Y50">
            <v>0</v>
          </cell>
          <cell r="AA50">
            <v>0</v>
          </cell>
        </row>
        <row r="51">
          <cell r="Y51">
            <v>0</v>
          </cell>
          <cell r="AA51">
            <v>0</v>
          </cell>
        </row>
        <row r="52">
          <cell r="Y52">
            <v>0</v>
          </cell>
          <cell r="AA52">
            <v>0</v>
          </cell>
        </row>
        <row r="55">
          <cell r="Y55">
            <v>2799.3310999999994</v>
          </cell>
          <cell r="AA55">
            <v>687.3090999999995</v>
          </cell>
        </row>
        <row r="57">
          <cell r="Y57">
            <v>0</v>
          </cell>
          <cell r="AA57">
            <v>0</v>
          </cell>
        </row>
        <row r="58">
          <cell r="Y58">
            <v>915.5978866125</v>
          </cell>
          <cell r="AA58">
            <v>309.0548866125</v>
          </cell>
        </row>
        <row r="69">
          <cell r="Y69">
            <v>0</v>
          </cell>
          <cell r="AA69">
            <v>0</v>
          </cell>
        </row>
        <row r="71">
          <cell r="Y71">
            <v>10587.134966612486</v>
          </cell>
        </row>
        <row r="73">
          <cell r="Y73">
            <v>-2716.1597894645</v>
          </cell>
          <cell r="AA73">
            <v>-1741.2057894645002</v>
          </cell>
        </row>
        <row r="78">
          <cell r="Y78">
            <v>-2900.73023</v>
          </cell>
          <cell r="AA78">
            <v>-1769.31723</v>
          </cell>
        </row>
        <row r="89">
          <cell r="U89">
            <v>4802.64136</v>
          </cell>
        </row>
        <row r="95">
          <cell r="U95">
            <v>10741.80755</v>
          </cell>
        </row>
        <row r="97">
          <cell r="U97">
            <v>-2569.91394</v>
          </cell>
        </row>
      </sheetData>
      <sheetData sheetId="13">
        <row r="8">
          <cell r="Z8">
            <v>47073.960849999996</v>
          </cell>
        </row>
        <row r="10">
          <cell r="Z10">
            <v>3487</v>
          </cell>
        </row>
        <row r="12">
          <cell r="Z12">
            <v>3017.73</v>
          </cell>
        </row>
        <row r="17">
          <cell r="Z17">
            <v>1.8189894035458565E-12</v>
          </cell>
        </row>
        <row r="19">
          <cell r="Z19">
            <v>9538.85528</v>
          </cell>
        </row>
        <row r="28">
          <cell r="Z28">
            <v>28466.384149999998</v>
          </cell>
        </row>
        <row r="29">
          <cell r="Z29">
            <v>51668.53347999999</v>
          </cell>
        </row>
        <row r="30">
          <cell r="Z30">
            <v>88.34800000000001</v>
          </cell>
        </row>
        <row r="31">
          <cell r="Z31">
            <v>2753.6846599999935</v>
          </cell>
        </row>
        <row r="32">
          <cell r="Z32">
            <v>343.921</v>
          </cell>
        </row>
        <row r="35">
          <cell r="Z35">
            <v>0</v>
          </cell>
        </row>
        <row r="38">
          <cell r="Z38">
            <v>1251.87959</v>
          </cell>
        </row>
        <row r="39">
          <cell r="Z39">
            <v>8682.992490000002</v>
          </cell>
        </row>
        <row r="45">
          <cell r="Z45">
            <v>16226.053019999998</v>
          </cell>
        </row>
        <row r="46">
          <cell r="Z46">
            <v>11960.94432</v>
          </cell>
        </row>
        <row r="48">
          <cell r="Z48">
            <v>0</v>
          </cell>
        </row>
        <row r="53">
          <cell r="Z53">
            <v>4097.58015</v>
          </cell>
        </row>
        <row r="54">
          <cell r="Z54">
            <v>6883.012</v>
          </cell>
        </row>
        <row r="56">
          <cell r="Z56">
            <v>2886.63898</v>
          </cell>
        </row>
        <row r="57">
          <cell r="Z57">
            <v>0</v>
          </cell>
        </row>
        <row r="68">
          <cell r="Z68">
            <v>53075.89999999997</v>
          </cell>
        </row>
        <row r="70">
          <cell r="Z70">
            <v>-997.4135200000019</v>
          </cell>
        </row>
        <row r="71">
          <cell r="Z71">
            <v>4970.244947148001</v>
          </cell>
        </row>
        <row r="72">
          <cell r="Z72">
            <v>0</v>
          </cell>
        </row>
        <row r="73">
          <cell r="Z73">
            <v>3715.0747</v>
          </cell>
        </row>
        <row r="75">
          <cell r="Z75">
            <v>368.9215799999997</v>
          </cell>
        </row>
        <row r="76">
          <cell r="Z76">
            <v>463.82984999999996</v>
          </cell>
        </row>
        <row r="77">
          <cell r="Z77">
            <v>493.94094285199975</v>
          </cell>
        </row>
        <row r="79">
          <cell r="Z79">
            <v>0</v>
          </cell>
        </row>
        <row r="83">
          <cell r="Z83">
            <v>47996.84588999999</v>
          </cell>
        </row>
        <row r="87">
          <cell r="Z87">
            <v>3016.71664</v>
          </cell>
        </row>
        <row r="89">
          <cell r="Z89">
            <v>1215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42" sqref="A42"/>
    </sheetView>
  </sheetViews>
  <sheetFormatPr defaultColWidth="9.140625" defaultRowHeight="12.75"/>
  <cols>
    <col min="1" max="1" width="31.421875" style="2" customWidth="1"/>
    <col min="2" max="2" width="11.00390625" style="2" customWidth="1"/>
    <col min="3" max="3" width="2.7109375" style="2" customWidth="1"/>
    <col min="4" max="4" width="11.00390625" style="2" customWidth="1"/>
    <col min="5" max="5" width="3.140625" style="2" customWidth="1"/>
    <col min="6" max="6" width="11.00390625" style="2" customWidth="1"/>
    <col min="7" max="7" width="2.7109375" style="2" customWidth="1"/>
    <col min="8" max="8" width="11.00390625" style="2" customWidth="1"/>
    <col min="9" max="16384" width="8.8515625" style="2" customWidth="1"/>
  </cols>
  <sheetData>
    <row r="1" ht="17.25">
      <c r="A1" s="1" t="s">
        <v>0</v>
      </c>
    </row>
    <row r="3" ht="15">
      <c r="A3" s="3" t="s">
        <v>1</v>
      </c>
    </row>
    <row r="4" ht="15">
      <c r="A4" s="3" t="s">
        <v>2</v>
      </c>
    </row>
    <row r="7" spans="2:8" ht="12.75">
      <c r="B7" s="75" t="s">
        <v>93</v>
      </c>
      <c r="C7" s="76"/>
      <c r="D7" s="77"/>
      <c r="F7" s="75" t="s">
        <v>3</v>
      </c>
      <c r="G7" s="76"/>
      <c r="H7" s="77"/>
    </row>
    <row r="8" spans="2:8" ht="12.75">
      <c r="B8" s="4">
        <v>2005</v>
      </c>
      <c r="C8" s="5"/>
      <c r="D8" s="4">
        <v>2004</v>
      </c>
      <c r="F8" s="4">
        <v>2005</v>
      </c>
      <c r="G8" s="5"/>
      <c r="H8" s="4">
        <v>2004</v>
      </c>
    </row>
    <row r="9" spans="2:8" ht="12.75">
      <c r="B9" s="6" t="s">
        <v>4</v>
      </c>
      <c r="D9" s="6" t="s">
        <v>4</v>
      </c>
      <c r="F9" s="7" t="s">
        <v>4</v>
      </c>
      <c r="H9" s="7" t="s">
        <v>4</v>
      </c>
    </row>
    <row r="11" spans="1:8" ht="12.75">
      <c r="A11" s="8" t="s">
        <v>5</v>
      </c>
      <c r="B11" s="9">
        <f>ROUND('[1]P&amp;L'!AA7,0)</f>
        <v>57813</v>
      </c>
      <c r="C11" s="10"/>
      <c r="D11" s="11">
        <v>34024</v>
      </c>
      <c r="E11" s="10"/>
      <c r="F11" s="9">
        <f>ROUND('[1]P&amp;L'!Y7,0)</f>
        <v>103731</v>
      </c>
      <c r="G11" s="10"/>
      <c r="H11" s="11">
        <v>68584</v>
      </c>
    </row>
    <row r="12" spans="2:8" ht="12.75">
      <c r="B12" s="12"/>
      <c r="C12" s="10"/>
      <c r="D12" s="13"/>
      <c r="E12" s="10"/>
      <c r="F12" s="12"/>
      <c r="G12" s="10"/>
      <c r="H12" s="13"/>
    </row>
    <row r="13" spans="1:8" ht="12.75">
      <c r="A13" s="2" t="s">
        <v>6</v>
      </c>
      <c r="B13" s="12">
        <f>ROUND('[1]P&amp;L'!AA11+'[1]P&amp;L'!AA12+'[1]P&amp;L'!AA13+'[1]P&amp;L'!AA14+'[1]P&amp;L'!AA27-'[1]P&amp;L'!AA41-'[1]P&amp;L'!AA50-'[1]P&amp;L'!AA51-'[1]P&amp;L'!AA52-'[1]P&amp;L'!AA55+'[1]P&amp;L'!AA57+'[1]P&amp;L'!AA69,0)</f>
        <v>-51806</v>
      </c>
      <c r="C13" s="10"/>
      <c r="D13" s="13">
        <v>-29664</v>
      </c>
      <c r="E13" s="10"/>
      <c r="F13" s="12">
        <f>ROUND('[1]P&amp;L'!Y11+'[1]P&amp;L'!Y12+'[1]P&amp;L'!Y13-1+'[1]P&amp;L'!Y14+'[1]P&amp;L'!Y27-'[1]P&amp;L'!Y41-'[1]P&amp;L'!Y50-'[1]P&amp;L'!Y51-'[1]P&amp;L'!Y52-'[1]P&amp;L'!Y55+'[1]P&amp;L'!Y69+'[1]P&amp;L'!Y57,0)</f>
        <v>-94916</v>
      </c>
      <c r="G13" s="10"/>
      <c r="H13" s="13">
        <v>-59008</v>
      </c>
    </row>
    <row r="14" spans="2:8" ht="12.75">
      <c r="B14" s="12"/>
      <c r="C14" s="10"/>
      <c r="D14" s="13"/>
      <c r="E14" s="10"/>
      <c r="F14" s="12"/>
      <c r="G14" s="10"/>
      <c r="H14" s="13"/>
    </row>
    <row r="15" spans="1:8" ht="12.75">
      <c r="A15" s="2" t="s">
        <v>7</v>
      </c>
      <c r="B15" s="12">
        <f>ROUND('[1]P&amp;L'!AA30-'[1]P&amp;L'!AA27,0)</f>
        <v>790</v>
      </c>
      <c r="C15" s="10"/>
      <c r="D15" s="13">
        <v>509</v>
      </c>
      <c r="E15" s="10"/>
      <c r="F15" s="12">
        <f>ROUND('[1]P&amp;L'!Y30-'[1]P&amp;L'!Y27,0)</f>
        <v>1443</v>
      </c>
      <c r="G15" s="10"/>
      <c r="H15" s="13">
        <v>891</v>
      </c>
    </row>
    <row r="16" spans="2:8" ht="12.75">
      <c r="B16" s="12"/>
      <c r="C16" s="10"/>
      <c r="D16" s="14"/>
      <c r="E16" s="10"/>
      <c r="F16" s="14"/>
      <c r="G16" s="10"/>
      <c r="H16" s="14"/>
    </row>
    <row r="17" spans="1:8" ht="12.75">
      <c r="A17" s="8" t="s">
        <v>8</v>
      </c>
      <c r="B17" s="15">
        <f>SUM(B11:B15)</f>
        <v>6797</v>
      </c>
      <c r="C17" s="10"/>
      <c r="D17" s="15">
        <f>SUM(D11:D15)</f>
        <v>4869</v>
      </c>
      <c r="E17" s="10"/>
      <c r="F17" s="15">
        <f>SUM(F11:F15)</f>
        <v>10258</v>
      </c>
      <c r="G17" s="10"/>
      <c r="H17" s="15">
        <f>SUM(H11:H15)</f>
        <v>10467</v>
      </c>
    </row>
    <row r="18" spans="2:8" ht="12.75">
      <c r="B18" s="9"/>
      <c r="C18" s="10"/>
      <c r="D18" s="9"/>
      <c r="E18" s="10"/>
      <c r="F18" s="9"/>
      <c r="G18" s="10"/>
      <c r="H18" s="9"/>
    </row>
    <row r="19" spans="1:8" ht="12.75">
      <c r="A19" s="2" t="s">
        <v>9</v>
      </c>
      <c r="B19" s="12">
        <f>ROUND(-'[1]P&amp;L'!AA45-'[1]P&amp;L'!AA46-'[1]P&amp;L'!AA47,0)</f>
        <v>-352</v>
      </c>
      <c r="C19" s="10"/>
      <c r="D19" s="13">
        <v>-482</v>
      </c>
      <c r="E19" s="10"/>
      <c r="F19" s="12">
        <f>ROUND(-'[1]P&amp;L'!Y45-'[1]P&amp;L'!Y46-'[1]P&amp;L'!Y47,0)</f>
        <v>-587</v>
      </c>
      <c r="G19" s="10"/>
      <c r="H19" s="13">
        <v>-965</v>
      </c>
    </row>
    <row r="20" spans="2:8" ht="12.75">
      <c r="B20" s="12"/>
      <c r="C20" s="10"/>
      <c r="D20" s="13"/>
      <c r="E20" s="10"/>
      <c r="F20" s="12"/>
      <c r="G20" s="10"/>
      <c r="H20" s="13"/>
    </row>
    <row r="21" spans="1:8" ht="12.75">
      <c r="A21" s="2" t="s">
        <v>10</v>
      </c>
      <c r="B21" s="12">
        <f>ROUND('[1]P&amp;L'!AA58,0)</f>
        <v>309</v>
      </c>
      <c r="C21" s="10"/>
      <c r="D21" s="13">
        <v>479</v>
      </c>
      <c r="E21" s="10"/>
      <c r="F21" s="12">
        <f>ROUND('[1]P&amp;L'!Y58,0)</f>
        <v>916</v>
      </c>
      <c r="G21" s="10"/>
      <c r="H21" s="13">
        <v>1097</v>
      </c>
    </row>
    <row r="22" spans="2:8" ht="12.75">
      <c r="B22" s="12"/>
      <c r="C22" s="10"/>
      <c r="D22" s="12"/>
      <c r="E22" s="10"/>
      <c r="F22" s="12"/>
      <c r="G22" s="10"/>
      <c r="H22" s="12"/>
    </row>
    <row r="23" spans="1:8" ht="12.75">
      <c r="A23" s="8" t="s">
        <v>11</v>
      </c>
      <c r="B23" s="15">
        <f>SUM(B17:B21)</f>
        <v>6754</v>
      </c>
      <c r="C23" s="10"/>
      <c r="D23" s="15">
        <f>SUM(D17:D21)</f>
        <v>4866</v>
      </c>
      <c r="E23" s="10"/>
      <c r="F23" s="15">
        <f>SUM(F17:F21)</f>
        <v>10587</v>
      </c>
      <c r="G23" s="10"/>
      <c r="H23" s="15">
        <f>SUM(H17:H21)</f>
        <v>10599</v>
      </c>
    </row>
    <row r="24" spans="1:8" ht="12.75">
      <c r="A24" s="8"/>
      <c r="B24" s="12"/>
      <c r="C24" s="10"/>
      <c r="D24" s="12"/>
      <c r="E24" s="10"/>
      <c r="F24" s="12"/>
      <c r="G24" s="10"/>
      <c r="H24" s="12"/>
    </row>
    <row r="25" spans="1:8" ht="12.75">
      <c r="A25" s="2" t="s">
        <v>12</v>
      </c>
      <c r="B25" s="12">
        <f>ROUND('[1]P&amp;L'!AA73,0)</f>
        <v>-1741</v>
      </c>
      <c r="C25" s="10"/>
      <c r="D25" s="13">
        <v>-1215</v>
      </c>
      <c r="E25" s="10"/>
      <c r="F25" s="12">
        <f>ROUND(+'[1]P&amp;L'!Y73,0)</f>
        <v>-2716</v>
      </c>
      <c r="G25" s="10"/>
      <c r="H25" s="13">
        <v>-2805</v>
      </c>
    </row>
    <row r="26" spans="2:8" ht="12.75">
      <c r="B26" s="12"/>
      <c r="C26" s="10"/>
      <c r="D26" s="12"/>
      <c r="E26" s="10"/>
      <c r="F26" s="12"/>
      <c r="G26" s="10"/>
      <c r="H26" s="12"/>
    </row>
    <row r="27" spans="1:8" ht="12.75">
      <c r="A27" s="8" t="s">
        <v>13</v>
      </c>
      <c r="B27" s="15">
        <f>SUM(B23:B25)</f>
        <v>5013</v>
      </c>
      <c r="C27" s="10"/>
      <c r="D27" s="15">
        <f>SUM(D23:D25)</f>
        <v>3651</v>
      </c>
      <c r="E27" s="10"/>
      <c r="F27" s="15">
        <f>SUM(F23:F25)</f>
        <v>7871</v>
      </c>
      <c r="G27" s="10"/>
      <c r="H27" s="15">
        <f>SUM(H23:H25)</f>
        <v>7794</v>
      </c>
    </row>
    <row r="28" spans="1:8" ht="12.75">
      <c r="A28" s="8"/>
      <c r="B28" s="12"/>
      <c r="C28" s="10"/>
      <c r="D28" s="12"/>
      <c r="E28" s="10"/>
      <c r="F28" s="12"/>
      <c r="G28" s="10"/>
      <c r="H28" s="12"/>
    </row>
    <row r="29" spans="1:8" ht="12.75">
      <c r="A29" s="2" t="s">
        <v>14</v>
      </c>
      <c r="B29" s="12">
        <f>ROUND('[1]P&amp;L'!AA78,0)</f>
        <v>-1769</v>
      </c>
      <c r="C29" s="10"/>
      <c r="D29" s="13">
        <v>-1467</v>
      </c>
      <c r="E29" s="10"/>
      <c r="F29" s="12">
        <f>ROUND('[1]P&amp;L'!Y78,0)</f>
        <v>-2901</v>
      </c>
      <c r="G29" s="10"/>
      <c r="H29" s="13">
        <v>-3207</v>
      </c>
    </row>
    <row r="30" spans="2:8" ht="12.75">
      <c r="B30" s="12"/>
      <c r="C30" s="10"/>
      <c r="D30" s="12"/>
      <c r="E30" s="10"/>
      <c r="F30" s="12"/>
      <c r="G30" s="10"/>
      <c r="H30" s="12"/>
    </row>
    <row r="31" spans="1:8" ht="13.5" thickBot="1">
      <c r="A31" s="8" t="s">
        <v>15</v>
      </c>
      <c r="B31" s="16">
        <f>SUM(B27:B29)</f>
        <v>3244</v>
      </c>
      <c r="C31" s="10"/>
      <c r="D31" s="16">
        <f>SUM(D27:D29)</f>
        <v>2184</v>
      </c>
      <c r="E31" s="10"/>
      <c r="F31" s="16">
        <f>SUM(F27:F29)</f>
        <v>4970</v>
      </c>
      <c r="G31" s="10"/>
      <c r="H31" s="16">
        <f>SUM(H27:H29)</f>
        <v>4587</v>
      </c>
    </row>
    <row r="32" spans="2:8" ht="13.5" thickTop="1">
      <c r="B32" s="17"/>
      <c r="C32" s="17"/>
      <c r="D32" s="17"/>
      <c r="E32" s="17"/>
      <c r="F32" s="17"/>
      <c r="G32" s="17"/>
      <c r="H32" s="17"/>
    </row>
    <row r="33" spans="1:8" ht="12.75">
      <c r="A33" s="2" t="s">
        <v>16</v>
      </c>
      <c r="B33" s="18">
        <f>+'[1]EPS'!G18</f>
        <v>6.11</v>
      </c>
      <c r="C33" s="17"/>
      <c r="D33" s="19">
        <v>4.12</v>
      </c>
      <c r="E33" s="17"/>
      <c r="F33" s="18">
        <f>+'[1]EPS'!G20</f>
        <v>9.36</v>
      </c>
      <c r="G33" s="17"/>
      <c r="H33" s="19">
        <v>8.65</v>
      </c>
    </row>
    <row r="34" spans="2:8" ht="12.75">
      <c r="B34" s="20"/>
      <c r="C34" s="17"/>
      <c r="D34" s="21"/>
      <c r="E34" s="17"/>
      <c r="F34" s="20"/>
      <c r="G34" s="17"/>
      <c r="H34" s="21"/>
    </row>
  </sheetData>
  <mergeCells count="2">
    <mergeCell ref="B7:D7"/>
    <mergeCell ref="F7:H7"/>
  </mergeCells>
  <printOptions/>
  <pageMargins left="0.75" right="0.5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52" sqref="G52"/>
    </sheetView>
  </sheetViews>
  <sheetFormatPr defaultColWidth="9.140625" defaultRowHeight="12.75"/>
  <cols>
    <col min="1" max="1" width="36.28125" style="2" customWidth="1"/>
    <col min="2" max="2" width="9.8515625" style="2" customWidth="1"/>
    <col min="3" max="3" width="3.8515625" style="2" customWidth="1"/>
    <col min="4" max="4" width="15.140625" style="2" customWidth="1"/>
    <col min="5" max="5" width="3.28125" style="2" customWidth="1"/>
    <col min="6" max="6" width="15.140625" style="2" customWidth="1"/>
    <col min="7" max="16384" width="8.8515625" style="2" customWidth="1"/>
  </cols>
  <sheetData>
    <row r="1" ht="17.25">
      <c r="A1" s="1" t="s">
        <v>0</v>
      </c>
    </row>
    <row r="3" spans="1:3" ht="15">
      <c r="A3" s="3" t="s">
        <v>17</v>
      </c>
      <c r="B3" s="8"/>
      <c r="C3" s="8"/>
    </row>
    <row r="4" spans="1:3" ht="15">
      <c r="A4" s="3" t="s">
        <v>18</v>
      </c>
      <c r="B4" s="8"/>
      <c r="C4" s="8"/>
    </row>
    <row r="6" spans="4:6" ht="12.75">
      <c r="D6" s="22" t="s">
        <v>19</v>
      </c>
      <c r="E6" s="23"/>
      <c r="F6" s="22" t="s">
        <v>20</v>
      </c>
    </row>
    <row r="7" spans="4:6" ht="12.75">
      <c r="D7" s="24" t="s">
        <v>21</v>
      </c>
      <c r="E7" s="23"/>
      <c r="F7" s="24" t="s">
        <v>22</v>
      </c>
    </row>
    <row r="8" spans="4:6" ht="12.75">
      <c r="D8" s="24" t="s">
        <v>23</v>
      </c>
      <c r="E8" s="23"/>
      <c r="F8" s="24" t="s">
        <v>24</v>
      </c>
    </row>
    <row r="9" spans="4:6" ht="12.75">
      <c r="D9" s="25">
        <v>38564</v>
      </c>
      <c r="E9" s="26"/>
      <c r="F9" s="25">
        <v>38383</v>
      </c>
    </row>
    <row r="10" spans="2:6" ht="12.75">
      <c r="B10" s="27"/>
      <c r="D10" s="6" t="s">
        <v>4</v>
      </c>
      <c r="E10" s="23"/>
      <c r="F10" s="6" t="s">
        <v>4</v>
      </c>
    </row>
    <row r="12" spans="1:8" ht="12.75">
      <c r="A12" s="8" t="s">
        <v>25</v>
      </c>
      <c r="B12" s="28"/>
      <c r="C12" s="8"/>
      <c r="D12" s="9">
        <f>ROUND('[1]B. Sheet'!Z8,0)</f>
        <v>47074</v>
      </c>
      <c r="E12" s="10"/>
      <c r="F12" s="11">
        <v>41083</v>
      </c>
      <c r="G12" s="29"/>
      <c r="H12" s="29"/>
    </row>
    <row r="13" spans="4:6" ht="12.75">
      <c r="D13" s="12"/>
      <c r="E13" s="10"/>
      <c r="F13" s="13"/>
    </row>
    <row r="14" spans="1:6" ht="12.75">
      <c r="A14" s="8" t="s">
        <v>26</v>
      </c>
      <c r="D14" s="12">
        <f>ROUND('[1]B. Sheet'!Z12,0)</f>
        <v>3018</v>
      </c>
      <c r="E14" s="10"/>
      <c r="F14" s="13">
        <v>3018</v>
      </c>
    </row>
    <row r="15" spans="4:6" ht="12.75">
      <c r="D15" s="12"/>
      <c r="E15" s="10"/>
      <c r="F15" s="13"/>
    </row>
    <row r="16" spans="1:6" ht="12.75">
      <c r="A16" s="8" t="s">
        <v>27</v>
      </c>
      <c r="D16" s="12">
        <f>ROUND('[1]B. Sheet'!Z19,0)</f>
        <v>9539</v>
      </c>
      <c r="E16" s="10"/>
      <c r="F16" s="13">
        <v>8927</v>
      </c>
    </row>
    <row r="17" spans="4:6" ht="12.75">
      <c r="D17" s="12"/>
      <c r="E17" s="10"/>
      <c r="F17" s="13"/>
    </row>
    <row r="18" spans="1:6" ht="12.75">
      <c r="A18" s="8" t="s">
        <v>28</v>
      </c>
      <c r="D18" s="12">
        <f>ROUND('[1]B. Sheet'!Z10,0)</f>
        <v>3487</v>
      </c>
      <c r="E18" s="10"/>
      <c r="F18" s="13">
        <v>3487</v>
      </c>
    </row>
    <row r="19" spans="1:6" ht="12.75">
      <c r="A19" s="8"/>
      <c r="D19" s="12"/>
      <c r="E19" s="10"/>
      <c r="F19" s="13"/>
    </row>
    <row r="20" spans="4:6" ht="12.75">
      <c r="D20" s="15">
        <f>SUM(D12:D19)</f>
        <v>63118</v>
      </c>
      <c r="E20" s="10"/>
      <c r="F20" s="15">
        <f>SUM(F12:F19)</f>
        <v>56515</v>
      </c>
    </row>
    <row r="21" spans="4:6" ht="12.75">
      <c r="D21" s="10"/>
      <c r="E21" s="10"/>
      <c r="F21" s="10"/>
    </row>
    <row r="22" spans="1:6" ht="12.75">
      <c r="A22" s="8" t="s">
        <v>29</v>
      </c>
      <c r="D22" s="10"/>
      <c r="E22" s="10"/>
      <c r="F22" s="10"/>
    </row>
    <row r="23" spans="1:7" ht="12.75">
      <c r="A23" s="30" t="s">
        <v>30</v>
      </c>
      <c r="B23" s="30"/>
      <c r="C23" s="30"/>
      <c r="D23" s="31">
        <f>ROUND('[1]B. Sheet'!Z28,0)</f>
        <v>28466</v>
      </c>
      <c r="E23" s="10"/>
      <c r="F23" s="11">
        <v>25419</v>
      </c>
      <c r="G23" s="29"/>
    </row>
    <row r="24" spans="1:7" ht="12.75">
      <c r="A24" s="30" t="s">
        <v>31</v>
      </c>
      <c r="B24" s="30"/>
      <c r="C24" s="30"/>
      <c r="D24" s="32">
        <f>ROUND('[1]B. Sheet'!Z29+'[1]B. Sheet'!Z30+1+'[1]B. Sheet'!Z31+'[1]B. Sheet'!Z35,0)+'[1]B. Sheet'!Z17</f>
        <v>54512</v>
      </c>
      <c r="E24" s="10"/>
      <c r="F24" s="13">
        <v>35555</v>
      </c>
      <c r="G24" s="29"/>
    </row>
    <row r="25" spans="1:7" ht="12.75">
      <c r="A25" s="30" t="s">
        <v>32</v>
      </c>
      <c r="B25" s="30"/>
      <c r="C25" s="30"/>
      <c r="D25" s="12">
        <f>ROUND('[1]B. Sheet'!Z32,0)</f>
        <v>344</v>
      </c>
      <c r="E25" s="10"/>
      <c r="F25" s="13">
        <v>385</v>
      </c>
      <c r="G25" s="29"/>
    </row>
    <row r="26" spans="1:7" ht="12.75">
      <c r="A26" s="30" t="s">
        <v>33</v>
      </c>
      <c r="B26" s="30"/>
      <c r="C26" s="30"/>
      <c r="D26" s="12">
        <f>ROUND('[1]B. Sheet'!Z38+'[1]B. Sheet'!Z39,0)</f>
        <v>9935</v>
      </c>
      <c r="E26" s="10"/>
      <c r="F26" s="13">
        <v>16561</v>
      </c>
      <c r="G26" s="29"/>
    </row>
    <row r="27" spans="1:6" ht="12.75">
      <c r="A27" s="30"/>
      <c r="B27" s="30"/>
      <c r="C27" s="30"/>
      <c r="D27" s="15">
        <f>SUM(D23:D26)</f>
        <v>93257</v>
      </c>
      <c r="E27" s="10"/>
      <c r="F27" s="15">
        <f>SUM(F23:F26)</f>
        <v>77920</v>
      </c>
    </row>
    <row r="28" spans="4:6" ht="12.75">
      <c r="D28" s="10"/>
      <c r="E28" s="10"/>
      <c r="F28" s="10"/>
    </row>
    <row r="29" spans="1:6" ht="12.75">
      <c r="A29" s="8" t="s">
        <v>34</v>
      </c>
      <c r="D29" s="10"/>
      <c r="E29" s="10"/>
      <c r="F29" s="10"/>
    </row>
    <row r="30" spans="1:7" ht="12.75">
      <c r="A30" s="30" t="s">
        <v>35</v>
      </c>
      <c r="D30" s="31">
        <f>ROUND('[1]B. Sheet'!Z45+'[1]B. Sheet'!Z46+'[1]B. Sheet'!Z48+'[1]B. Sheet'!Z57,0)</f>
        <v>28187</v>
      </c>
      <c r="E30" s="10"/>
      <c r="F30" s="33">
        <f>18008+12</f>
        <v>18020</v>
      </c>
      <c r="G30" s="29"/>
    </row>
    <row r="31" spans="1:7" ht="12.75">
      <c r="A31" s="30" t="s">
        <v>36</v>
      </c>
      <c r="B31" s="28"/>
      <c r="C31" s="30"/>
      <c r="D31" s="32">
        <f>ROUND('[1]B. Sheet'!Z53+'[1]B. Sheet'!Z54,0)</f>
        <v>10981</v>
      </c>
      <c r="E31" s="10"/>
      <c r="F31" s="34">
        <v>8579</v>
      </c>
      <c r="G31" s="29"/>
    </row>
    <row r="32" spans="1:6" ht="12.75" hidden="1">
      <c r="A32" s="30" t="s">
        <v>37</v>
      </c>
      <c r="B32" s="28"/>
      <c r="C32" s="30"/>
      <c r="D32" s="32">
        <v>0</v>
      </c>
      <c r="E32" s="10"/>
      <c r="F32" s="34">
        <v>0</v>
      </c>
    </row>
    <row r="33" spans="1:7" ht="12.75">
      <c r="A33" s="30" t="s">
        <v>12</v>
      </c>
      <c r="B33" s="30"/>
      <c r="C33" s="30"/>
      <c r="D33" s="35">
        <f>ROUND('[1]B. Sheet'!Z56,0)</f>
        <v>2887</v>
      </c>
      <c r="E33" s="10"/>
      <c r="F33" s="36">
        <v>1349</v>
      </c>
      <c r="G33" s="29"/>
    </row>
    <row r="34" spans="1:6" ht="12.75">
      <c r="A34" s="30"/>
      <c r="B34" s="30"/>
      <c r="C34" s="30"/>
      <c r="D34" s="15">
        <f>SUM(D30:D33)</f>
        <v>42055</v>
      </c>
      <c r="E34" s="10"/>
      <c r="F34" s="15">
        <f>SUM(F30:F33)</f>
        <v>27948</v>
      </c>
    </row>
    <row r="35" spans="1:6" ht="12.75">
      <c r="A35" s="30"/>
      <c r="B35" s="30"/>
      <c r="C35" s="30"/>
      <c r="D35" s="37"/>
      <c r="E35" s="10"/>
      <c r="F35" s="37"/>
    </row>
    <row r="36" spans="1:6" ht="12.75">
      <c r="A36" s="8" t="s">
        <v>38</v>
      </c>
      <c r="D36" s="10">
        <f>D27-D34</f>
        <v>51202</v>
      </c>
      <c r="E36" s="10"/>
      <c r="F36" s="10">
        <f>F27-F34</f>
        <v>49972</v>
      </c>
    </row>
    <row r="37" spans="1:6" ht="12.75">
      <c r="A37" s="8"/>
      <c r="D37" s="10"/>
      <c r="E37" s="10"/>
      <c r="F37" s="10"/>
    </row>
    <row r="38" spans="1:6" ht="13.5" thickBot="1">
      <c r="A38" s="29"/>
      <c r="B38" s="29"/>
      <c r="C38" s="29"/>
      <c r="D38" s="38">
        <f>+D20+D36</f>
        <v>114320</v>
      </c>
      <c r="E38" s="39"/>
      <c r="F38" s="38">
        <f>F36+F20</f>
        <v>106487</v>
      </c>
    </row>
    <row r="39" spans="4:6" ht="13.5" thickTop="1">
      <c r="D39" s="10"/>
      <c r="E39" s="10"/>
      <c r="F39" s="10"/>
    </row>
    <row r="40" spans="4:6" ht="12.75">
      <c r="D40" s="10"/>
      <c r="E40" s="10"/>
      <c r="F40" s="10"/>
    </row>
    <row r="41" spans="1:6" ht="12.75">
      <c r="A41" s="8" t="s">
        <v>39</v>
      </c>
      <c r="D41" s="37">
        <f>ROUND('[1]B. Sheet'!Z68,0)</f>
        <v>53076</v>
      </c>
      <c r="E41" s="37"/>
      <c r="F41" s="40">
        <v>53020</v>
      </c>
    </row>
    <row r="42" spans="1:6" ht="12.75">
      <c r="A42" s="8" t="s">
        <v>40</v>
      </c>
      <c r="D42" s="41">
        <f>ROUND('[1]B. Sheet'!Z70+'[1]B. Sheet'!Z71+'[1]B. Sheet'!Z72+'[1]B. Sheet'!Z73+'[1]B. Sheet'!Z75+'[1]B. Sheet'!Z76+'[1]B. Sheet'!Z77+'[1]B. Sheet'!Z79,0)</f>
        <v>9015</v>
      </c>
      <c r="E42" s="37"/>
      <c r="F42" s="42">
        <f>4075-12</f>
        <v>4063</v>
      </c>
    </row>
    <row r="43" spans="1:6" ht="12.75">
      <c r="A43" s="8" t="s">
        <v>41</v>
      </c>
      <c r="B43" s="30"/>
      <c r="C43" s="30"/>
      <c r="D43" s="10">
        <f>SUM(D41:D42)</f>
        <v>62091</v>
      </c>
      <c r="E43" s="10"/>
      <c r="F43" s="10">
        <f>SUM(F41:F42)</f>
        <v>57083</v>
      </c>
    </row>
    <row r="44" spans="1:6" ht="12.75">
      <c r="A44" s="8" t="s">
        <v>42</v>
      </c>
      <c r="D44" s="10">
        <f>ROUND('[1]B. Sheet'!Z83,0)</f>
        <v>47997</v>
      </c>
      <c r="E44" s="10"/>
      <c r="F44" s="43">
        <v>45172</v>
      </c>
    </row>
    <row r="45" spans="1:6" ht="12.75">
      <c r="A45" s="8" t="s">
        <v>43</v>
      </c>
      <c r="D45" s="10"/>
      <c r="E45" s="10"/>
      <c r="F45" s="10"/>
    </row>
    <row r="46" spans="1:7" ht="12.75">
      <c r="A46" s="30" t="s">
        <v>36</v>
      </c>
      <c r="B46" s="28"/>
      <c r="D46" s="10">
        <f>ROUND('[1]B. Sheet'!Z87,0)</f>
        <v>3017</v>
      </c>
      <c r="E46" s="10"/>
      <c r="F46" s="43">
        <v>3017</v>
      </c>
      <c r="G46" s="29"/>
    </row>
    <row r="47" spans="1:7" ht="12.75">
      <c r="A47" s="30" t="s">
        <v>44</v>
      </c>
      <c r="D47" s="10">
        <f>ROUND('[1]B. Sheet'!Z89,0)</f>
        <v>1215</v>
      </c>
      <c r="E47" s="10"/>
      <c r="F47" s="43">
        <v>1215</v>
      </c>
      <c r="G47" s="29"/>
    </row>
    <row r="48" spans="4:6" ht="13.5" thickBot="1">
      <c r="D48" s="38">
        <f>SUM(D43:D47)</f>
        <v>114320</v>
      </c>
      <c r="E48" s="39"/>
      <c r="F48" s="38">
        <f>SUM(F43:F47)</f>
        <v>106487</v>
      </c>
    </row>
    <row r="49" spans="4:6" ht="13.5" thickTop="1">
      <c r="D49" s="17"/>
      <c r="E49" s="17"/>
      <c r="F49" s="10"/>
    </row>
    <row r="50" spans="4:6" ht="12.75">
      <c r="D50" s="17"/>
      <c r="E50" s="17"/>
      <c r="F50" s="10"/>
    </row>
    <row r="51" spans="4:6" ht="12.75">
      <c r="D51" s="17"/>
      <c r="E51" s="17"/>
      <c r="F51" s="10"/>
    </row>
    <row r="52" spans="4:6" ht="12.75">
      <c r="D52" s="17"/>
      <c r="E52" s="17"/>
      <c r="F52" s="10"/>
    </row>
    <row r="53" spans="4:6" ht="12.75">
      <c r="D53" s="17"/>
      <c r="E53" s="17"/>
      <c r="F53" s="10"/>
    </row>
  </sheetData>
  <printOptions horizontalCentered="1"/>
  <pageMargins left="0.75" right="0.75" top="0.77" bottom="0.3" header="0.5" footer="0.39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18" sqref="B18"/>
    </sheetView>
  </sheetViews>
  <sheetFormatPr defaultColWidth="9.140625" defaultRowHeight="12.75"/>
  <cols>
    <col min="1" max="1" width="3.00390625" style="2" customWidth="1"/>
    <col min="2" max="2" width="51.7109375" style="2" customWidth="1"/>
    <col min="3" max="3" width="16.57421875" style="45" customWidth="1"/>
    <col min="4" max="4" width="3.140625" style="2" customWidth="1"/>
    <col min="5" max="5" width="16.57421875" style="45" customWidth="1"/>
    <col min="6" max="6" width="5.57421875" style="2" customWidth="1"/>
    <col min="7" max="16384" width="8.8515625" style="2" customWidth="1"/>
  </cols>
  <sheetData>
    <row r="1" ht="17.25">
      <c r="A1" s="1" t="s">
        <v>0</v>
      </c>
    </row>
    <row r="3" spans="1:2" ht="15">
      <c r="A3" s="3" t="s">
        <v>45</v>
      </c>
      <c r="B3" s="8"/>
    </row>
    <row r="4" spans="1:2" ht="15">
      <c r="A4" s="3" t="s">
        <v>46</v>
      </c>
      <c r="B4" s="8"/>
    </row>
    <row r="6" spans="3:6" ht="12.75">
      <c r="C6" s="46" t="s">
        <v>19</v>
      </c>
      <c r="D6" s="23"/>
      <c r="E6" s="46" t="s">
        <v>19</v>
      </c>
      <c r="F6" s="23"/>
    </row>
    <row r="7" spans="3:6" ht="12.75">
      <c r="C7" s="46" t="s">
        <v>47</v>
      </c>
      <c r="D7" s="23"/>
      <c r="E7" s="46" t="s">
        <v>47</v>
      </c>
      <c r="F7" s="23"/>
    </row>
    <row r="8" spans="3:6" ht="12.75">
      <c r="C8" s="47" t="s">
        <v>48</v>
      </c>
      <c r="D8" s="48"/>
      <c r="E8" s="47" t="s">
        <v>49</v>
      </c>
      <c r="F8" s="48"/>
    </row>
    <row r="9" spans="3:5" ht="12.75">
      <c r="C9" s="46" t="s">
        <v>4</v>
      </c>
      <c r="E9" s="46" t="s">
        <v>4</v>
      </c>
    </row>
    <row r="10" spans="3:5" ht="12.75">
      <c r="C10" s="46"/>
      <c r="E10" s="46"/>
    </row>
    <row r="11" spans="1:6" ht="12.75">
      <c r="A11" s="2" t="s">
        <v>50</v>
      </c>
      <c r="C11" s="49">
        <f>ROUND(+'[1]P&amp;L'!Y71,0)</f>
        <v>10587</v>
      </c>
      <c r="D11" s="50"/>
      <c r="E11" s="49">
        <v>10599</v>
      </c>
      <c r="F11" s="50"/>
    </row>
    <row r="12" spans="3:6" ht="12.75">
      <c r="C12" s="49"/>
      <c r="D12" s="50"/>
      <c r="E12" s="49"/>
      <c r="F12" s="50"/>
    </row>
    <row r="13" spans="1:6" ht="12.75">
      <c r="A13" s="2" t="s">
        <v>51</v>
      </c>
      <c r="C13" s="49"/>
      <c r="D13" s="50"/>
      <c r="E13" s="49"/>
      <c r="F13" s="50"/>
    </row>
    <row r="14" spans="2:6" ht="12.75">
      <c r="B14" s="2" t="s">
        <v>52</v>
      </c>
      <c r="C14" s="51">
        <f>+ROUND('[1]P&amp;L'!U89,0)</f>
        <v>4803</v>
      </c>
      <c r="D14" s="50"/>
      <c r="E14" s="49">
        <v>3693</v>
      </c>
      <c r="F14" s="50"/>
    </row>
    <row r="15" spans="2:6" ht="12.75">
      <c r="B15" s="2" t="s">
        <v>53</v>
      </c>
      <c r="C15" s="51">
        <f>-ROUND('[1]P&amp;L'!Y58,0)</f>
        <v>-916</v>
      </c>
      <c r="D15" s="52"/>
      <c r="E15" s="49">
        <v>-1097</v>
      </c>
      <c r="F15" s="52"/>
    </row>
    <row r="16" spans="2:6" ht="12.75">
      <c r="B16" s="2" t="s">
        <v>54</v>
      </c>
      <c r="C16" s="51">
        <f>ROUND('[1]P&amp;L'!Y45+'[1]P&amp;L'!Y46+'[1]P&amp;L'!Y47,0)</f>
        <v>587</v>
      </c>
      <c r="D16" s="50"/>
      <c r="E16" s="49">
        <v>965</v>
      </c>
      <c r="F16" s="50"/>
    </row>
    <row r="17" spans="2:6" ht="12.75">
      <c r="B17" s="2" t="s">
        <v>55</v>
      </c>
      <c r="C17" s="51">
        <f>-ROUND('[1]P&amp;L'!Y28,0)</f>
        <v>-154</v>
      </c>
      <c r="D17" s="52"/>
      <c r="E17" s="49">
        <v>-262</v>
      </c>
      <c r="F17" s="52"/>
    </row>
    <row r="18" spans="2:6" ht="12.75">
      <c r="B18" s="2" t="s">
        <v>56</v>
      </c>
      <c r="C18" s="51">
        <f>-ROUND('[1]P&amp;L'!Y22+'[1]P&amp;L'!Y23,0)</f>
        <v>0</v>
      </c>
      <c r="D18" s="52"/>
      <c r="E18" s="54">
        <v>-28</v>
      </c>
      <c r="F18" s="52"/>
    </row>
    <row r="19" spans="1:6" ht="12.75">
      <c r="A19" s="2" t="s">
        <v>57</v>
      </c>
      <c r="C19" s="56">
        <f>SUM(C11:C18)</f>
        <v>14907</v>
      </c>
      <c r="D19" s="55"/>
      <c r="E19" s="53">
        <f>SUM(E11:E18)</f>
        <v>13870</v>
      </c>
      <c r="F19" s="50"/>
    </row>
    <row r="20" spans="1:6" ht="12.75">
      <c r="A20" s="2" t="s">
        <v>58</v>
      </c>
      <c r="C20" s="49"/>
      <c r="D20" s="50"/>
      <c r="E20" s="49"/>
      <c r="F20" s="50"/>
    </row>
    <row r="21" spans="2:6" ht="12.75" customHeight="1">
      <c r="B21" s="2" t="s">
        <v>59</v>
      </c>
      <c r="C21" s="51">
        <f>ROUND('[1]Cond BS'!F24+'[1]Cond BS'!F25-'[1]Cond BS'!D24-'[1]Cond BS'!D25,0)</f>
        <v>-22004</v>
      </c>
      <c r="D21" s="50"/>
      <c r="E21" s="49">
        <v>4309</v>
      </c>
      <c r="F21" s="50"/>
    </row>
    <row r="22" spans="2:6" ht="12.75">
      <c r="B22" s="2" t="s">
        <v>60</v>
      </c>
      <c r="C22" s="51">
        <f>ROUND('[1]Cond BS'!D31-'[1]Cond BS'!F31,0)-'[1]Cond BS'!G34-'[1]Cond BS'!G26</f>
        <v>11746</v>
      </c>
      <c r="D22" s="52"/>
      <c r="E22" s="54">
        <v>5839</v>
      </c>
      <c r="F22" s="52"/>
    </row>
    <row r="23" spans="1:6" ht="12.75">
      <c r="A23" s="2" t="s">
        <v>61</v>
      </c>
      <c r="C23" s="56">
        <f>SUM(C19:C22)</f>
        <v>4649</v>
      </c>
      <c r="D23" s="55"/>
      <c r="E23" s="53">
        <f>SUM(E19:E22)</f>
        <v>24018</v>
      </c>
      <c r="F23" s="55"/>
    </row>
    <row r="24" spans="3:6" ht="12.75">
      <c r="C24" s="49"/>
      <c r="D24" s="50"/>
      <c r="E24" s="49"/>
      <c r="F24" s="50"/>
    </row>
    <row r="25" spans="2:6" ht="12.75">
      <c r="B25" s="2" t="s">
        <v>62</v>
      </c>
      <c r="C25" s="51">
        <f>'[1]P&amp;L'!U97</f>
        <v>-2569.91394</v>
      </c>
      <c r="D25" s="52"/>
      <c r="E25" s="54">
        <v>-1809</v>
      </c>
      <c r="F25" s="52"/>
    </row>
    <row r="26" spans="1:6" ht="12.75">
      <c r="A26" s="2" t="s">
        <v>63</v>
      </c>
      <c r="C26" s="74">
        <f>+C23+C25</f>
        <v>2079.08606</v>
      </c>
      <c r="D26" s="55"/>
      <c r="E26" s="53">
        <f>SUM(E23:E25)</f>
        <v>22209</v>
      </c>
      <c r="F26" s="55"/>
    </row>
    <row r="27" spans="3:6" ht="12.75">
      <c r="C27" s="49"/>
      <c r="D27" s="50"/>
      <c r="E27" s="49"/>
      <c r="F27" s="50"/>
    </row>
    <row r="28" spans="1:6" ht="12.75">
      <c r="A28" s="2" t="s">
        <v>64</v>
      </c>
      <c r="C28" s="49"/>
      <c r="D28" s="50"/>
      <c r="E28" s="49"/>
      <c r="F28" s="50"/>
    </row>
    <row r="29" spans="2:6" ht="12.75">
      <c r="B29" s="2" t="s">
        <v>65</v>
      </c>
      <c r="C29" s="51">
        <f>-'[1]P&amp;L'!U95</f>
        <v>-10741.80755</v>
      </c>
      <c r="D29" s="52"/>
      <c r="E29" s="49">
        <v>-6004</v>
      </c>
      <c r="F29" s="52"/>
    </row>
    <row r="30" spans="2:6" ht="12.75">
      <c r="B30" s="2" t="s">
        <v>66</v>
      </c>
      <c r="C30" s="51">
        <v>0</v>
      </c>
      <c r="D30" s="50"/>
      <c r="E30" s="49">
        <v>71</v>
      </c>
      <c r="F30" s="50"/>
    </row>
    <row r="31" spans="2:6" ht="12.75">
      <c r="B31" s="2" t="s">
        <v>67</v>
      </c>
      <c r="C31" s="51">
        <f>-C17</f>
        <v>154</v>
      </c>
      <c r="D31" s="50"/>
      <c r="E31" s="49">
        <v>262</v>
      </c>
      <c r="F31" s="50"/>
    </row>
    <row r="32" spans="3:6" ht="12.75">
      <c r="C32" s="58">
        <f>SUM(C29:C31)</f>
        <v>-10587.80755</v>
      </c>
      <c r="D32" s="57"/>
      <c r="E32" s="58">
        <f>SUM(E29:E31)</f>
        <v>-5671</v>
      </c>
      <c r="F32" s="50"/>
    </row>
    <row r="33" spans="1:6" ht="12.75">
      <c r="A33" s="2" t="s">
        <v>68</v>
      </c>
      <c r="D33" s="59"/>
      <c r="F33" s="59"/>
    </row>
    <row r="34" spans="2:6" ht="12.75">
      <c r="B34" s="2" t="s">
        <v>69</v>
      </c>
      <c r="C34" s="51">
        <f>-C16</f>
        <v>-587</v>
      </c>
      <c r="D34" s="52"/>
      <c r="E34" s="49">
        <v>-965</v>
      </c>
      <c r="F34" s="52"/>
    </row>
    <row r="35" spans="2:6" ht="12.75">
      <c r="B35" s="2" t="s">
        <v>70</v>
      </c>
      <c r="C35" s="51">
        <f>55.9+11.46</f>
        <v>67.36</v>
      </c>
      <c r="D35" s="52"/>
      <c r="E35" s="49">
        <v>0</v>
      </c>
      <c r="F35" s="52"/>
    </row>
    <row r="36" spans="2:6" ht="12.75">
      <c r="B36" s="2" t="s">
        <v>71</v>
      </c>
      <c r="C36" s="51">
        <v>0</v>
      </c>
      <c r="D36" s="52"/>
      <c r="E36" s="49">
        <v>-80</v>
      </c>
      <c r="F36" s="52"/>
    </row>
    <row r="37" spans="2:6" ht="12.75">
      <c r="B37" s="2" t="s">
        <v>72</v>
      </c>
      <c r="C37" s="51">
        <f>'[1]Cond BS'!D47-'[1]Cond BS'!F47</f>
        <v>0</v>
      </c>
      <c r="D37" s="52"/>
      <c r="E37" s="49">
        <v>-5238</v>
      </c>
      <c r="F37" s="52"/>
    </row>
    <row r="38" spans="2:6" ht="12.75">
      <c r="B38" s="2" t="s">
        <v>73</v>
      </c>
      <c r="C38" s="51">
        <f>'[1]Cond BS'!D32-'[1]Cond BS'!F32</f>
        <v>2402</v>
      </c>
      <c r="D38" s="52"/>
      <c r="E38" s="49">
        <v>-174</v>
      </c>
      <c r="F38" s="52"/>
    </row>
    <row r="39" spans="3:6" ht="12.75">
      <c r="C39" s="58">
        <f>SUM(C34:C38)</f>
        <v>1882.3600000000001</v>
      </c>
      <c r="D39" s="57"/>
      <c r="E39" s="58">
        <f>SUM(E34:E38)</f>
        <v>-6457</v>
      </c>
      <c r="F39" s="57"/>
    </row>
    <row r="40" spans="4:6" ht="12.75">
      <c r="D40" s="59"/>
      <c r="F40" s="59"/>
    </row>
    <row r="41" spans="1:6" ht="12.75">
      <c r="A41" s="2" t="s">
        <v>74</v>
      </c>
      <c r="C41" s="45">
        <f>+C26+C32+C39</f>
        <v>-6626.361489999999</v>
      </c>
      <c r="D41" s="59"/>
      <c r="E41" s="45">
        <f>+E26+E32+E39</f>
        <v>10081</v>
      </c>
      <c r="F41" s="59"/>
    </row>
    <row r="42" spans="4:6" ht="12.75">
      <c r="D42" s="59"/>
      <c r="F42" s="59"/>
    </row>
    <row r="43" spans="1:6" ht="12.75">
      <c r="A43" s="2" t="s">
        <v>75</v>
      </c>
      <c r="C43" s="49">
        <v>16561.36149</v>
      </c>
      <c r="D43" s="50"/>
      <c r="E43" s="49">
        <v>17240</v>
      </c>
      <c r="F43" s="50"/>
    </row>
    <row r="44" spans="4:6" ht="12.75">
      <c r="D44" s="59"/>
      <c r="F44" s="59"/>
    </row>
    <row r="45" spans="1:6" ht="12.75">
      <c r="A45" s="2" t="s">
        <v>92</v>
      </c>
      <c r="C45" s="60">
        <f>SUM(C41:C43)</f>
        <v>9935</v>
      </c>
      <c r="D45" s="61"/>
      <c r="E45" s="60">
        <f>SUM(E41:E43)</f>
        <v>27321</v>
      </c>
      <c r="F45" s="61"/>
    </row>
    <row r="46" spans="4:6" ht="12.75">
      <c r="D46" s="29"/>
      <c r="F46" s="29"/>
    </row>
    <row r="47" spans="4:6" ht="12.75">
      <c r="D47" s="29"/>
      <c r="F47" s="29"/>
    </row>
    <row r="48" spans="4:6" ht="12.75">
      <c r="D48" s="29"/>
      <c r="F48" s="29"/>
    </row>
    <row r="49" spans="4:6" ht="12.75">
      <c r="D49" s="29"/>
      <c r="F49" s="29"/>
    </row>
    <row r="50" spans="4:6" ht="12.75">
      <c r="D50" s="29"/>
      <c r="F50" s="29"/>
    </row>
    <row r="51" spans="4:6" ht="12.75">
      <c r="D51" s="29"/>
      <c r="F51" s="29"/>
    </row>
    <row r="52" spans="2:6" ht="12.75">
      <c r="B52" s="62"/>
      <c r="C52" s="64"/>
      <c r="D52" s="63"/>
      <c r="E52" s="64"/>
      <c r="F52" s="63"/>
    </row>
  </sheetData>
  <printOptions/>
  <pageMargins left="0.75" right="0.75" top="0.66" bottom="0.7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5"/>
  <sheetViews>
    <sheetView tabSelected="1" workbookViewId="0" topLeftCell="F5">
      <selection activeCell="H7" sqref="H7"/>
    </sheetView>
  </sheetViews>
  <sheetFormatPr defaultColWidth="9.140625" defaultRowHeight="12.75"/>
  <cols>
    <col min="1" max="1" width="2.00390625" style="2" customWidth="1"/>
    <col min="2" max="2" width="41.7109375" style="2" customWidth="1"/>
    <col min="3" max="3" width="11.57421875" style="2" customWidth="1"/>
    <col min="4" max="4" width="12.28125" style="2" bestFit="1" customWidth="1"/>
    <col min="5" max="6" width="11.8515625" style="2" customWidth="1"/>
    <col min="7" max="7" width="11.421875" style="2" customWidth="1"/>
    <col min="8" max="8" width="13.7109375" style="2" customWidth="1"/>
    <col min="9" max="9" width="10.28125" style="2" bestFit="1" customWidth="1"/>
    <col min="10" max="16384" width="8.8515625" style="2" customWidth="1"/>
  </cols>
  <sheetData>
    <row r="1" ht="17.25">
      <c r="B1" s="1" t="s">
        <v>0</v>
      </c>
    </row>
    <row r="3" spans="2:11" ht="12.75">
      <c r="B3" s="65" t="s">
        <v>76</v>
      </c>
      <c r="K3" s="44"/>
    </row>
    <row r="4" spans="2:11" ht="12.75">
      <c r="B4" s="65" t="str">
        <f>+'[1]cf'!A4</f>
        <v>for the 6 months ended 31 July 2005</v>
      </c>
      <c r="K4" s="44"/>
    </row>
    <row r="5" ht="12.75">
      <c r="K5" s="44"/>
    </row>
    <row r="6" spans="3:11" ht="26.25">
      <c r="C6" s="66" t="s">
        <v>39</v>
      </c>
      <c r="D6" s="66" t="s">
        <v>77</v>
      </c>
      <c r="E6" s="66" t="s">
        <v>78</v>
      </c>
      <c r="F6" s="66" t="s">
        <v>79</v>
      </c>
      <c r="G6" s="66" t="s">
        <v>80</v>
      </c>
      <c r="H6" s="66" t="s">
        <v>96</v>
      </c>
      <c r="I6" s="67" t="s">
        <v>81</v>
      </c>
      <c r="K6" s="44"/>
    </row>
    <row r="7" spans="3:11" ht="12.75">
      <c r="C7" s="67" t="s">
        <v>82</v>
      </c>
      <c r="D7" s="67" t="s">
        <v>82</v>
      </c>
      <c r="E7" s="67" t="s">
        <v>82</v>
      </c>
      <c r="F7" s="67" t="s">
        <v>82</v>
      </c>
      <c r="G7" s="67" t="s">
        <v>82</v>
      </c>
      <c r="H7" s="67" t="s">
        <v>82</v>
      </c>
      <c r="I7" s="67" t="s">
        <v>82</v>
      </c>
      <c r="K7" s="44"/>
    </row>
    <row r="8" spans="3:11" ht="12.75">
      <c r="C8" s="68"/>
      <c r="D8" s="68"/>
      <c r="E8" s="68"/>
      <c r="F8" s="68"/>
      <c r="G8" s="68"/>
      <c r="H8" s="68"/>
      <c r="I8" s="68"/>
      <c r="K8" s="44"/>
    </row>
    <row r="9" spans="3:11" ht="12.75">
      <c r="C9" s="44"/>
      <c r="D9" s="44"/>
      <c r="E9" s="44"/>
      <c r="F9" s="44"/>
      <c r="G9" s="44"/>
      <c r="H9" s="44"/>
      <c r="I9" s="44"/>
      <c r="K9" s="44"/>
    </row>
    <row r="10" spans="2:11" ht="12.75">
      <c r="B10" s="69" t="s">
        <v>83</v>
      </c>
      <c r="C10" s="44"/>
      <c r="D10" s="44"/>
      <c r="E10" s="44"/>
      <c r="F10" s="44"/>
      <c r="G10" s="44"/>
      <c r="H10" s="44"/>
      <c r="I10" s="44"/>
      <c r="K10" s="44"/>
    </row>
    <row r="11" spans="3:11" ht="12.75">
      <c r="C11" s="44"/>
      <c r="D11" s="44"/>
      <c r="E11" s="44"/>
      <c r="F11" s="44"/>
      <c r="G11" s="44"/>
      <c r="H11" s="44"/>
      <c r="I11" s="44"/>
      <c r="K11" s="44"/>
    </row>
    <row r="12" spans="2:11" ht="12.75">
      <c r="B12" s="2" t="s">
        <v>84</v>
      </c>
      <c r="C12" s="37">
        <f>'[1]det equity'!D23</f>
        <v>53020</v>
      </c>
      <c r="D12" s="37">
        <f>+'[1]det equity'!E23</f>
        <v>3704</v>
      </c>
      <c r="E12" s="37">
        <f>+'[1]det equity'!F23</f>
        <v>377</v>
      </c>
      <c r="F12" s="37">
        <f>+'[1]det equity'!G23</f>
        <v>464</v>
      </c>
      <c r="G12" s="37">
        <f>+'[1]det equity'!H23</f>
        <v>515</v>
      </c>
      <c r="H12" s="37">
        <f>+'[1]det equity'!I23</f>
        <v>-996.9</v>
      </c>
      <c r="I12" s="70">
        <f>SUM(C12:H12)</f>
        <v>57083.1</v>
      </c>
      <c r="K12" s="44"/>
    </row>
    <row r="13" spans="3:11" ht="12.75">
      <c r="C13" s="37"/>
      <c r="D13" s="37"/>
      <c r="E13" s="37"/>
      <c r="F13" s="37"/>
      <c r="G13" s="37"/>
      <c r="H13" s="37"/>
      <c r="I13" s="70"/>
      <c r="K13" s="44"/>
    </row>
    <row r="14" spans="2:11" ht="12.75">
      <c r="B14" s="2" t="s">
        <v>85</v>
      </c>
      <c r="C14" s="70">
        <v>55.9</v>
      </c>
      <c r="D14" s="70">
        <v>11</v>
      </c>
      <c r="E14" s="70"/>
      <c r="F14" s="70"/>
      <c r="G14" s="70"/>
      <c r="H14" s="70"/>
      <c r="I14" s="37">
        <f>SUM(C14:H14)</f>
        <v>66.9</v>
      </c>
      <c r="K14" s="44"/>
    </row>
    <row r="15" spans="2:11" ht="12.75">
      <c r="B15" s="2" t="s">
        <v>86</v>
      </c>
      <c r="C15" s="70"/>
      <c r="D15" s="70"/>
      <c r="E15" s="70"/>
      <c r="F15" s="70"/>
      <c r="G15" s="70">
        <f>'[1]det equity'!H27</f>
        <v>-21</v>
      </c>
      <c r="H15" s="70"/>
      <c r="I15" s="37">
        <f>SUM(C15:H15)</f>
        <v>-21</v>
      </c>
      <c r="K15" s="44"/>
    </row>
    <row r="16" spans="2:11" ht="12.75">
      <c r="B16" s="2" t="s">
        <v>87</v>
      </c>
      <c r="C16" s="70"/>
      <c r="D16" s="70"/>
      <c r="E16" s="70">
        <f>'[1]det equity'!F30</f>
        <v>-8</v>
      </c>
      <c r="F16" s="70"/>
      <c r="G16" s="70"/>
      <c r="H16" s="70"/>
      <c r="I16" s="37">
        <f>SUM(C16:H16)</f>
        <v>-8</v>
      </c>
      <c r="K16" s="44"/>
    </row>
    <row r="17" spans="2:11" ht="12.75">
      <c r="B17" s="2" t="s">
        <v>88</v>
      </c>
      <c r="C17" s="70"/>
      <c r="D17" s="70"/>
      <c r="E17" s="70"/>
      <c r="F17" s="70"/>
      <c r="G17" s="70"/>
      <c r="H17" s="37">
        <f>+'[1]det equity'!I29</f>
        <v>4970</v>
      </c>
      <c r="I17" s="37">
        <f>SUM(C17:H17)</f>
        <v>4970</v>
      </c>
      <c r="K17" s="44"/>
    </row>
    <row r="18" spans="3:11" ht="12.75">
      <c r="C18" s="44"/>
      <c r="D18" s="44"/>
      <c r="E18" s="44"/>
      <c r="F18" s="44"/>
      <c r="G18" s="44"/>
      <c r="H18" s="44"/>
      <c r="I18" s="44"/>
      <c r="K18" s="44"/>
    </row>
    <row r="19" spans="2:10" ht="13.5" thickBot="1">
      <c r="B19" s="2" t="s">
        <v>89</v>
      </c>
      <c r="C19" s="71">
        <f aca="true" t="shared" si="0" ref="C19:I19">SUM(C12:C18)</f>
        <v>53075.9</v>
      </c>
      <c r="D19" s="71">
        <f t="shared" si="0"/>
        <v>3715</v>
      </c>
      <c r="E19" s="71">
        <f t="shared" si="0"/>
        <v>369</v>
      </c>
      <c r="F19" s="71">
        <f t="shared" si="0"/>
        <v>464</v>
      </c>
      <c r="G19" s="71">
        <f t="shared" si="0"/>
        <v>494</v>
      </c>
      <c r="H19" s="71">
        <f t="shared" si="0"/>
        <v>3973.1</v>
      </c>
      <c r="I19" s="71">
        <f t="shared" si="0"/>
        <v>62091</v>
      </c>
      <c r="J19" s="37"/>
    </row>
    <row r="20" spans="3:11" ht="13.5" thickTop="1">
      <c r="C20" s="44"/>
      <c r="D20" s="44"/>
      <c r="E20" s="44"/>
      <c r="F20" s="44"/>
      <c r="G20" s="44"/>
      <c r="H20" s="44"/>
      <c r="I20" s="44"/>
      <c r="K20" s="44"/>
    </row>
    <row r="21" spans="2:11" ht="12.75">
      <c r="B21" s="69" t="s">
        <v>95</v>
      </c>
      <c r="C21" s="44"/>
      <c r="D21" s="44"/>
      <c r="E21" s="44"/>
      <c r="F21" s="44"/>
      <c r="G21" s="44"/>
      <c r="H21" s="44"/>
      <c r="I21" s="44"/>
      <c r="K21" s="44"/>
    </row>
    <row r="22" spans="3:11" ht="12.75">
      <c r="C22" s="44"/>
      <c r="D22" s="44"/>
      <c r="E22" s="44"/>
      <c r="F22" s="44"/>
      <c r="G22" s="44"/>
      <c r="H22" s="44"/>
      <c r="I22" s="44"/>
      <c r="K22" s="44"/>
    </row>
    <row r="23" spans="2:11" ht="12.75">
      <c r="B23" s="2" t="s">
        <v>90</v>
      </c>
      <c r="C23" s="70">
        <f>+'[1]det equity'!D13</f>
        <v>53020</v>
      </c>
      <c r="D23" s="70">
        <f>+'[1]det equity'!E13</f>
        <v>3704</v>
      </c>
      <c r="E23" s="70">
        <f>+'[1]det equity'!F13</f>
        <v>377</v>
      </c>
      <c r="F23" s="70">
        <f>+'[1]det equity'!G13</f>
        <v>353</v>
      </c>
      <c r="G23" s="70">
        <f>+'[1]det equity'!H13</f>
        <v>512</v>
      </c>
      <c r="H23" s="70">
        <f>+'[1]det equity'!I13</f>
        <v>-16356</v>
      </c>
      <c r="I23" s="70">
        <f>SUM(C23:H23)</f>
        <v>41610</v>
      </c>
      <c r="K23" s="44"/>
    </row>
    <row r="24" spans="3:11" ht="12.75">
      <c r="C24" s="70"/>
      <c r="D24" s="70"/>
      <c r="E24" s="70"/>
      <c r="F24" s="70"/>
      <c r="G24" s="70"/>
      <c r="H24" s="70"/>
      <c r="I24" s="70"/>
      <c r="K24" s="44"/>
    </row>
    <row r="25" spans="2:11" ht="12.75">
      <c r="B25" s="2" t="s">
        <v>88</v>
      </c>
      <c r="C25" s="44"/>
      <c r="D25" s="44"/>
      <c r="E25" s="44"/>
      <c r="F25" s="44"/>
      <c r="G25" s="44"/>
      <c r="H25" s="37">
        <v>4587</v>
      </c>
      <c r="I25" s="70">
        <f>SUM(C25:H25)</f>
        <v>4587</v>
      </c>
      <c r="K25" s="44"/>
    </row>
    <row r="26" spans="2:11" ht="12.75" hidden="1">
      <c r="B26" s="2" t="s">
        <v>91</v>
      </c>
      <c r="C26" s="70"/>
      <c r="D26" s="70"/>
      <c r="E26" s="70">
        <f>+'[1]det equity'!F31</f>
        <v>0</v>
      </c>
      <c r="F26" s="70"/>
      <c r="G26" s="70"/>
      <c r="H26" s="70"/>
      <c r="I26" s="70">
        <f>SUM(C26:H26)</f>
        <v>0</v>
      </c>
      <c r="K26" s="44"/>
    </row>
    <row r="27" spans="3:11" ht="12.75">
      <c r="C27" s="70"/>
      <c r="D27" s="70"/>
      <c r="E27" s="70"/>
      <c r="F27" s="70"/>
      <c r="G27" s="70"/>
      <c r="H27" s="70"/>
      <c r="I27" s="70"/>
      <c r="K27" s="44"/>
    </row>
    <row r="28" spans="2:11" ht="13.5" thickBot="1">
      <c r="B28" s="2" t="s">
        <v>94</v>
      </c>
      <c r="C28" s="72">
        <f aca="true" t="shared" si="1" ref="C28:H28">SUM(C23:C26)</f>
        <v>53020</v>
      </c>
      <c r="D28" s="72">
        <f t="shared" si="1"/>
        <v>3704</v>
      </c>
      <c r="E28" s="72">
        <f t="shared" si="1"/>
        <v>377</v>
      </c>
      <c r="F28" s="72">
        <f t="shared" si="1"/>
        <v>353</v>
      </c>
      <c r="G28" s="72">
        <f t="shared" si="1"/>
        <v>512</v>
      </c>
      <c r="H28" s="72">
        <f t="shared" si="1"/>
        <v>-11769</v>
      </c>
      <c r="I28" s="72">
        <f>SUM(C28:H28)</f>
        <v>46197</v>
      </c>
      <c r="K28" s="44"/>
    </row>
    <row r="29" spans="2:11" ht="13.5" thickTop="1">
      <c r="B29" s="8"/>
      <c r="C29" s="73"/>
      <c r="D29" s="73"/>
      <c r="E29" s="73"/>
      <c r="F29" s="73"/>
      <c r="G29" s="73"/>
      <c r="H29" s="73"/>
      <c r="I29" s="73"/>
      <c r="K29" s="44"/>
    </row>
    <row r="30" spans="3:11" ht="12.75">
      <c r="C30" s="44"/>
      <c r="D30" s="44"/>
      <c r="E30" s="44"/>
      <c r="F30" s="44"/>
      <c r="G30" s="44"/>
      <c r="H30" s="44"/>
      <c r="I30" s="44"/>
      <c r="K30" s="44"/>
    </row>
    <row r="31" ht="12.75">
      <c r="K31" s="44"/>
    </row>
    <row r="32" ht="12.75">
      <c r="K32" s="44"/>
    </row>
    <row r="33" ht="12.75">
      <c r="K33" s="44"/>
    </row>
    <row r="34" ht="12.75">
      <c r="K34" s="44"/>
    </row>
    <row r="35" ht="12.75">
      <c r="K35" s="44"/>
    </row>
    <row r="36" ht="12.75">
      <c r="K36" s="44"/>
    </row>
    <row r="37" ht="12.75">
      <c r="K37" s="44"/>
    </row>
    <row r="38" ht="12.75">
      <c r="K38" s="44"/>
    </row>
    <row r="39" ht="12.75">
      <c r="K39" s="44"/>
    </row>
    <row r="40" ht="12.75">
      <c r="K40" s="44"/>
    </row>
    <row r="41" ht="12.75">
      <c r="K41" s="44"/>
    </row>
    <row r="42" ht="12.75">
      <c r="K42" s="44"/>
    </row>
    <row r="43" ht="12.75">
      <c r="K43" s="44"/>
    </row>
    <row r="44" ht="12.75">
      <c r="K44" s="44"/>
    </row>
    <row r="45" ht="12.75">
      <c r="K45" s="4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 users</dc:creator>
  <cp:keywords/>
  <dc:description/>
  <cp:lastModifiedBy>Juan Kuang</cp:lastModifiedBy>
  <cp:lastPrinted>2005-09-15T07:12:07Z</cp:lastPrinted>
  <dcterms:created xsi:type="dcterms:W3CDTF">2005-09-05T06:24:20Z</dcterms:created>
  <dcterms:modified xsi:type="dcterms:W3CDTF">2005-09-15T02:04:30Z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